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3" i="1"/>
  <c r="C74"/>
  <c r="C47"/>
  <c r="C49"/>
  <c r="C53"/>
  <c r="C50"/>
  <c r="C60"/>
  <c r="C58"/>
  <c r="C42"/>
  <c r="C94"/>
  <c r="C95"/>
  <c r="C93"/>
  <c r="C91"/>
  <c r="C92"/>
  <c r="C84"/>
  <c r="C82"/>
  <c r="C81"/>
  <c r="C23"/>
  <c r="C35" s="1"/>
  <c r="C32"/>
  <c r="C31"/>
  <c r="C29"/>
  <c r="C20"/>
  <c r="C17"/>
  <c r="C16" s="1"/>
  <c r="C6"/>
  <c r="C45" l="1"/>
</calcChain>
</file>

<file path=xl/sharedStrings.xml><?xml version="1.0" encoding="utf-8"?>
<sst xmlns="http://schemas.openxmlformats.org/spreadsheetml/2006/main" count="92" uniqueCount="66">
  <si>
    <t>Інші джерела власних надходжень</t>
  </si>
  <si>
    <t>Використано</t>
  </si>
  <si>
    <t>Предмет закупівлі</t>
  </si>
  <si>
    <t>Сума,
грн.</t>
  </si>
  <si>
    <t>Надійшло коштів</t>
  </si>
  <si>
    <t>Оплачено коштів:</t>
  </si>
  <si>
    <t>Послуги охорони</t>
  </si>
  <si>
    <t>Залишок коштів на рахунку:</t>
  </si>
  <si>
    <t>Спеціальний фонд</t>
  </si>
  <si>
    <t>Надійшло коштів разом:</t>
  </si>
  <si>
    <t>від надання платних послуг та харчування дітей</t>
  </si>
  <si>
    <t>від  оренди</t>
  </si>
  <si>
    <t>від реалізації</t>
  </si>
  <si>
    <t>Витрати на виплату заробітної плати</t>
  </si>
  <si>
    <t>Нараховано єдиний внесок на заробітну плату</t>
  </si>
  <si>
    <t xml:space="preserve">Комунальні витрати </t>
  </si>
  <si>
    <t>в т.ч.:</t>
  </si>
  <si>
    <t>Водопостачання та водовідведення</t>
  </si>
  <si>
    <t>Електоенергія</t>
  </si>
  <si>
    <t>Телекомунікаційні послуги</t>
  </si>
  <si>
    <t>Податки та пеня</t>
  </si>
  <si>
    <t>Продукти харчування</t>
  </si>
  <si>
    <t>Витрати на відрядження</t>
  </si>
  <si>
    <t>Всього</t>
  </si>
  <si>
    <t>Загальний фонд ( Міський бюджет)</t>
  </si>
  <si>
    <t>Електроенергiя</t>
  </si>
  <si>
    <t>Теплоенергiя</t>
  </si>
  <si>
    <t>Вивіз сміття</t>
  </si>
  <si>
    <t>Дератизація та дезинсекція</t>
  </si>
  <si>
    <t>Послуги телефонного зв'язку</t>
  </si>
  <si>
    <t>Послуги тревожної сигналізації</t>
  </si>
  <si>
    <t>Стипендія учням</t>
  </si>
  <si>
    <t>Заправка картриджів</t>
  </si>
  <si>
    <t>Доставка підручників</t>
  </si>
  <si>
    <t>Загальний фонд  (Державний бюджет)</t>
  </si>
  <si>
    <t>Спеціальний фонд  (Бюджет розвитку)</t>
  </si>
  <si>
    <t xml:space="preserve">Реконструкція будівлі школи </t>
  </si>
  <si>
    <t>Головний бухгалтер                               О.Р.Душнєва</t>
  </si>
  <si>
    <t>Інформація про  використання коштів
за період з 01.12.2018р. По 30.12.2018р.</t>
  </si>
  <si>
    <t>Повірка вагів</t>
  </si>
  <si>
    <t>Госп.товари (вироби з дроту)</t>
  </si>
  <si>
    <t>Інформація про надходження та використання коштів
за період з 01.12.2018 по 30.12.2018</t>
  </si>
  <si>
    <t>Посуд у каб.праці</t>
  </si>
  <si>
    <t>Спец.одяг</t>
  </si>
  <si>
    <t>Буд.матеріали, госп.товари</t>
  </si>
  <si>
    <t>Теплопостачання</t>
  </si>
  <si>
    <t>Інформація про використання коштів
за період з 01.12.2018р. По 30.12.2018р.</t>
  </si>
  <si>
    <t>Інформація про  використання коштів
за період з 01.12.2018р. по 30.12.2018р.</t>
  </si>
  <si>
    <t>Комп.обладнання для НУШ</t>
  </si>
  <si>
    <t>Техн.нагляд, авторський нагляд за об'єктом</t>
  </si>
  <si>
    <t>Кап.ремонт спортмайданчику</t>
  </si>
  <si>
    <t>Техн.нагляд та авторскький нагляд за кап.рем.спормайданчика</t>
  </si>
  <si>
    <t>Миючі та чистячі засоби</t>
  </si>
  <si>
    <t>Поточний ремонт  шкільного музею</t>
  </si>
  <si>
    <t>Спец.одяг (халати для персоналу)</t>
  </si>
  <si>
    <t>Елект.ключи та право на користування програм.засобами</t>
  </si>
  <si>
    <t>Програмне забезпечення</t>
  </si>
  <si>
    <t>Дошка коркова для НУШ</t>
  </si>
  <si>
    <t>Папір та канц.товари для НУШ</t>
  </si>
  <si>
    <t>Розетки та розріджувач для фарби</t>
  </si>
  <si>
    <t>Спортовари у шкільний спортзал</t>
  </si>
  <si>
    <t>Крісло-мішок та килилки для НУШ</t>
  </si>
  <si>
    <t>Дідактичні матеріали та канцтовари,килимки для НУШ</t>
  </si>
  <si>
    <t>Шафи відкриті для НУШ</t>
  </si>
  <si>
    <t>Поточний ремонт швейних машин у каб.праці</t>
  </si>
  <si>
    <t>Послуги, пов'язані з прогр.забезпеченням та техн.підтримкою "ОSHKOLA"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</si>
</sst>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showGridLines="0" tabSelected="1" topLeftCell="B1" zoomScaleNormal="100" workbookViewId="0">
      <selection activeCell="E76" sqref="E76"/>
    </sheetView>
  </sheetViews>
  <sheetFormatPr defaultRowHeight="15"/>
  <cols>
    <col min="1" max="1" width="1.42578125" customWidth="1"/>
    <col min="2" max="2" width="76.140625" customWidth="1"/>
    <col min="3" max="3" width="16.85546875" customWidth="1"/>
    <col min="4" max="4" width="11.5703125" customWidth="1"/>
    <col min="5" max="5" width="8.85546875" customWidth="1"/>
    <col min="6" max="6" width="9.140625" customWidth="1"/>
    <col min="7" max="1025" width="8.7109375" customWidth="1"/>
  </cols>
  <sheetData>
    <row r="1" spans="2:3" ht="36.75" customHeight="1">
      <c r="B1" s="22" t="s">
        <v>38</v>
      </c>
      <c r="C1" s="22"/>
    </row>
    <row r="2" spans="2:3" ht="14.25" customHeight="1">
      <c r="B2" s="23" t="s">
        <v>0</v>
      </c>
      <c r="C2" s="23"/>
    </row>
    <row r="3" spans="2:3" ht="21" customHeight="1">
      <c r="B3" s="21" t="s">
        <v>1</v>
      </c>
      <c r="C3" s="21"/>
    </row>
    <row r="4" spans="2:3" ht="37.5" customHeight="1">
      <c r="B4" s="1" t="s">
        <v>2</v>
      </c>
      <c r="C4" s="1" t="s">
        <v>3</v>
      </c>
    </row>
    <row r="5" spans="2:3" ht="20.25" customHeight="1">
      <c r="B5" s="2" t="s">
        <v>4</v>
      </c>
      <c r="C5" s="3">
        <v>1634</v>
      </c>
    </row>
    <row r="6" spans="2:3" ht="18.75" customHeight="1">
      <c r="B6" s="4" t="s">
        <v>5</v>
      </c>
      <c r="C6" s="5">
        <f>C7</f>
        <v>3990</v>
      </c>
    </row>
    <row r="7" spans="2:3" ht="18.75">
      <c r="B7" s="2" t="s">
        <v>6</v>
      </c>
      <c r="C7" s="3">
        <v>3990</v>
      </c>
    </row>
    <row r="8" spans="2:3" ht="18.75">
      <c r="B8" s="2" t="s">
        <v>39</v>
      </c>
      <c r="C8" s="14">
        <v>573.02</v>
      </c>
    </row>
    <row r="9" spans="2:3" ht="18.75">
      <c r="B9" s="2" t="s">
        <v>40</v>
      </c>
      <c r="C9" s="14">
        <v>6007.78</v>
      </c>
    </row>
    <row r="10" spans="2:3" ht="18.75">
      <c r="B10" s="6" t="s">
        <v>7</v>
      </c>
      <c r="C10" s="7">
        <v>2673.41</v>
      </c>
    </row>
    <row r="11" spans="2:3">
      <c r="C11" s="8"/>
    </row>
    <row r="12" spans="2:3" ht="39.75" customHeight="1">
      <c r="B12" s="22" t="s">
        <v>41</v>
      </c>
      <c r="C12" s="22"/>
    </row>
    <row r="13" spans="2:3" ht="18.75" customHeight="1">
      <c r="B13" s="23" t="s">
        <v>8</v>
      </c>
      <c r="C13" s="23"/>
    </row>
    <row r="14" spans="2:3" ht="18.75" customHeight="1">
      <c r="B14" s="21" t="s">
        <v>1</v>
      </c>
      <c r="C14" s="21"/>
    </row>
    <row r="15" spans="2:3" ht="38.25" customHeight="1">
      <c r="B15" s="1" t="s">
        <v>2</v>
      </c>
      <c r="C15" s="1" t="s">
        <v>3</v>
      </c>
    </row>
    <row r="16" spans="2:3" ht="23.25" customHeight="1">
      <c r="B16" s="9" t="s">
        <v>9</v>
      </c>
      <c r="C16" s="10">
        <f>C17+C18+C19</f>
        <v>98280.060000000012</v>
      </c>
    </row>
    <row r="17" spans="2:3" ht="21" customHeight="1">
      <c r="B17" s="11" t="s">
        <v>10</v>
      </c>
      <c r="C17" s="12">
        <f>62236.5+24808.07</f>
        <v>87044.57</v>
      </c>
    </row>
    <row r="18" spans="2:3" ht="20.25" customHeight="1">
      <c r="B18" s="11" t="s">
        <v>11</v>
      </c>
      <c r="C18" s="12">
        <v>11235.49</v>
      </c>
    </row>
    <row r="19" spans="2:3" ht="20.25" customHeight="1">
      <c r="B19" s="11" t="s">
        <v>12</v>
      </c>
      <c r="C19" s="12">
        <v>0</v>
      </c>
    </row>
    <row r="20" spans="2:3" ht="18.75">
      <c r="B20" s="2" t="s">
        <v>13</v>
      </c>
      <c r="C20" s="3">
        <f>443.79+257.32+5483.96+23400.42</f>
        <v>29585.489999999998</v>
      </c>
    </row>
    <row r="21" spans="2:3" ht="22.5" customHeight="1">
      <c r="B21" s="2" t="s">
        <v>14</v>
      </c>
      <c r="C21" s="3">
        <v>7669.29</v>
      </c>
    </row>
    <row r="22" spans="2:3" ht="17.25" customHeight="1">
      <c r="B22" s="2"/>
      <c r="C22" s="3"/>
    </row>
    <row r="23" spans="2:3" ht="18.75">
      <c r="B23" s="4" t="s">
        <v>15</v>
      </c>
      <c r="C23" s="5">
        <f>C25+C26+C28+C27</f>
        <v>10128.14</v>
      </c>
    </row>
    <row r="24" spans="2:3" ht="18.75">
      <c r="B24" s="2" t="s">
        <v>16</v>
      </c>
      <c r="C24" s="3"/>
    </row>
    <row r="25" spans="2:3" ht="18.75">
      <c r="B25" s="2" t="s">
        <v>17</v>
      </c>
      <c r="C25" s="3">
        <v>2000</v>
      </c>
    </row>
    <row r="26" spans="2:3" ht="18.75">
      <c r="B26" s="2" t="s">
        <v>18</v>
      </c>
      <c r="C26" s="3">
        <v>5020.28</v>
      </c>
    </row>
    <row r="27" spans="2:3" ht="18.75">
      <c r="B27" s="2" t="s">
        <v>45</v>
      </c>
      <c r="C27" s="14">
        <v>2858.53</v>
      </c>
    </row>
    <row r="28" spans="2:3" ht="18.75">
      <c r="B28" s="2" t="s">
        <v>19</v>
      </c>
      <c r="C28" s="3">
        <v>249.33</v>
      </c>
    </row>
    <row r="29" spans="2:3" ht="18.75">
      <c r="B29" s="2" t="s">
        <v>20</v>
      </c>
      <c r="C29" s="3">
        <f>732+0.2</f>
        <v>732.2</v>
      </c>
    </row>
    <row r="30" spans="2:3" ht="18.75">
      <c r="B30" s="2" t="s">
        <v>21</v>
      </c>
      <c r="C30" s="3">
        <v>65472.39</v>
      </c>
    </row>
    <row r="31" spans="2:3" ht="18.75">
      <c r="B31" s="2" t="s">
        <v>44</v>
      </c>
      <c r="C31" s="3">
        <f>10515+6135</f>
        <v>16650</v>
      </c>
    </row>
    <row r="32" spans="2:3" ht="18.75">
      <c r="B32" s="2" t="s">
        <v>42</v>
      </c>
      <c r="C32" s="14">
        <f>540+330.5</f>
        <v>870.5</v>
      </c>
    </row>
    <row r="33" spans="2:4" ht="18.75">
      <c r="B33" s="2" t="s">
        <v>43</v>
      </c>
      <c r="C33" s="14">
        <v>3890</v>
      </c>
    </row>
    <row r="34" spans="2:4" ht="18.75">
      <c r="B34" s="2" t="s">
        <v>22</v>
      </c>
      <c r="C34" s="3">
        <v>225.6</v>
      </c>
    </row>
    <row r="35" spans="2:4" ht="18.75">
      <c r="B35" s="6" t="s">
        <v>23</v>
      </c>
      <c r="C35" s="5">
        <f>C23+C29+C30+C31+C34+C20+C21+C32+C33</f>
        <v>135223.60999999999</v>
      </c>
      <c r="D35" s="13"/>
    </row>
    <row r="36" spans="2:4" ht="9.75" customHeight="1">
      <c r="C36" s="13"/>
    </row>
    <row r="37" spans="2:4" ht="9" customHeight="1"/>
    <row r="38" spans="2:4" ht="38.25" customHeight="1">
      <c r="B38" s="22" t="s">
        <v>46</v>
      </c>
      <c r="C38" s="22"/>
    </row>
    <row r="39" spans="2:4" ht="20.25" customHeight="1">
      <c r="B39" s="23" t="s">
        <v>24</v>
      </c>
      <c r="C39" s="23"/>
    </row>
    <row r="40" spans="2:4" ht="18.75" customHeight="1">
      <c r="B40" s="21" t="s">
        <v>1</v>
      </c>
      <c r="C40" s="21"/>
    </row>
    <row r="41" spans="2:4" ht="37.5">
      <c r="B41" s="1" t="s">
        <v>2</v>
      </c>
      <c r="C41" s="1" t="s">
        <v>3</v>
      </c>
    </row>
    <row r="42" spans="2:4" ht="21.75" customHeight="1">
      <c r="B42" s="2" t="s">
        <v>13</v>
      </c>
      <c r="C42" s="14">
        <f>38773.75+103654.08</f>
        <v>142427.83000000002</v>
      </c>
    </row>
    <row r="43" spans="2:4" ht="28.5" customHeight="1">
      <c r="B43" s="2" t="s">
        <v>14</v>
      </c>
      <c r="C43" s="14">
        <f>8530.23+22898.57+9177.72</f>
        <v>40606.519999999997</v>
      </c>
    </row>
    <row r="44" spans="2:4" ht="18.75">
      <c r="B44" s="2"/>
      <c r="C44" s="15"/>
    </row>
    <row r="45" spans="2:4" ht="18.75">
      <c r="B45" s="4" t="s">
        <v>15</v>
      </c>
      <c r="C45" s="16">
        <f>SUM(C47:C52)</f>
        <v>498440.47000000003</v>
      </c>
    </row>
    <row r="46" spans="2:4" ht="18.75">
      <c r="B46" s="2" t="s">
        <v>16</v>
      </c>
      <c r="C46" s="15"/>
    </row>
    <row r="47" spans="2:4" ht="18.75">
      <c r="B47" s="2" t="s">
        <v>17</v>
      </c>
      <c r="C47" s="17">
        <f>868.9+1208.14+1454.4+1718.4</f>
        <v>5249.84</v>
      </c>
    </row>
    <row r="48" spans="2:4" ht="18.75">
      <c r="B48" s="2" t="s">
        <v>25</v>
      </c>
      <c r="C48" s="14">
        <v>17229.53</v>
      </c>
    </row>
    <row r="49" spans="2:3" ht="18.75">
      <c r="B49" s="2" t="s">
        <v>26</v>
      </c>
      <c r="C49" s="14">
        <f>169102.39+304970.69</f>
        <v>474073.08</v>
      </c>
    </row>
    <row r="50" spans="2:3" ht="18.75">
      <c r="B50" s="2" t="s">
        <v>27</v>
      </c>
      <c r="C50" s="17">
        <f>42.12+551.89+42.12+551.89</f>
        <v>1188.02</v>
      </c>
    </row>
    <row r="51" spans="2:3" ht="18.75">
      <c r="B51" s="2" t="s">
        <v>28</v>
      </c>
      <c r="C51" s="14">
        <v>300</v>
      </c>
    </row>
    <row r="52" spans="2:3" ht="18.75">
      <c r="B52" s="2" t="s">
        <v>29</v>
      </c>
      <c r="C52" s="14">
        <v>400</v>
      </c>
    </row>
    <row r="53" spans="2:3" ht="18.75">
      <c r="B53" s="2" t="s">
        <v>30</v>
      </c>
      <c r="C53" s="14">
        <f>500+1603.74+500+540.02</f>
        <v>3143.7599999999998</v>
      </c>
    </row>
    <row r="54" spans="2:3" ht="18.75">
      <c r="B54" s="2" t="s">
        <v>52</v>
      </c>
      <c r="C54" s="14">
        <v>3355</v>
      </c>
    </row>
    <row r="55" spans="2:3" ht="18.75">
      <c r="B55" s="2" t="s">
        <v>42</v>
      </c>
      <c r="C55" s="14">
        <v>460</v>
      </c>
    </row>
    <row r="56" spans="2:3" ht="18.75">
      <c r="B56" s="2" t="s">
        <v>31</v>
      </c>
      <c r="C56" s="3">
        <v>555.9</v>
      </c>
    </row>
    <row r="57" spans="2:3" ht="18.75">
      <c r="B57" s="2" t="s">
        <v>32</v>
      </c>
      <c r="C57" s="3">
        <v>2110</v>
      </c>
    </row>
    <row r="58" spans="2:3" ht="18.75">
      <c r="B58" s="2" t="s">
        <v>55</v>
      </c>
      <c r="C58" s="14">
        <f>438+1500</f>
        <v>1938</v>
      </c>
    </row>
    <row r="59" spans="2:3" ht="18.75">
      <c r="B59" s="2" t="s">
        <v>53</v>
      </c>
      <c r="C59" s="14">
        <v>75998</v>
      </c>
    </row>
    <row r="60" spans="2:3" ht="18.75">
      <c r="B60" s="2" t="s">
        <v>56</v>
      </c>
      <c r="C60" s="14">
        <f>5900+11990</f>
        <v>17890</v>
      </c>
    </row>
    <row r="61" spans="2:3" ht="18.75">
      <c r="B61" s="2" t="s">
        <v>54</v>
      </c>
      <c r="C61" s="14">
        <v>2420</v>
      </c>
    </row>
    <row r="62" spans="2:3" ht="18.75">
      <c r="B62" s="2" t="s">
        <v>60</v>
      </c>
      <c r="C62" s="14">
        <v>5536</v>
      </c>
    </row>
    <row r="63" spans="2:3" ht="18.75">
      <c r="B63" s="2" t="s">
        <v>59</v>
      </c>
      <c r="C63" s="14">
        <v>2952</v>
      </c>
    </row>
    <row r="64" spans="2:3" ht="18.75">
      <c r="B64" s="2" t="s">
        <v>48</v>
      </c>
      <c r="C64" s="3">
        <v>19236.46</v>
      </c>
    </row>
    <row r="65" spans="2:5" ht="18.75">
      <c r="B65" s="2" t="s">
        <v>57</v>
      </c>
      <c r="C65" s="14">
        <v>1120</v>
      </c>
    </row>
    <row r="66" spans="2:5" ht="18.75">
      <c r="B66" s="2" t="s">
        <v>61</v>
      </c>
      <c r="C66" s="14">
        <v>7680</v>
      </c>
    </row>
    <row r="67" spans="2:5" ht="18.75">
      <c r="B67" s="2" t="s">
        <v>62</v>
      </c>
      <c r="C67" s="14">
        <v>12446.7</v>
      </c>
    </row>
    <row r="68" spans="2:5" ht="18.75">
      <c r="B68" s="2" t="s">
        <v>63</v>
      </c>
      <c r="C68" s="14">
        <v>15600</v>
      </c>
    </row>
    <row r="69" spans="2:5" ht="18.75">
      <c r="B69" s="2" t="s">
        <v>58</v>
      </c>
      <c r="C69" s="3">
        <v>2590</v>
      </c>
    </row>
    <row r="70" spans="2:5" ht="18.75">
      <c r="B70" s="2" t="s">
        <v>64</v>
      </c>
      <c r="C70" s="14">
        <v>1536</v>
      </c>
    </row>
    <row r="71" spans="2:5" ht="18.75">
      <c r="B71" s="2" t="s">
        <v>33</v>
      </c>
      <c r="C71" s="3">
        <v>1345.01</v>
      </c>
    </row>
    <row r="72" spans="2:5" ht="37.5">
      <c r="B72" s="2" t="s">
        <v>65</v>
      </c>
      <c r="C72" s="14">
        <v>72239.66</v>
      </c>
    </row>
    <row r="73" spans="2:5" ht="18.75">
      <c r="B73" s="2" t="s">
        <v>21</v>
      </c>
      <c r="C73" s="3">
        <v>46751.97</v>
      </c>
    </row>
    <row r="74" spans="2:5" ht="18.75">
      <c r="B74" s="4" t="s">
        <v>23</v>
      </c>
      <c r="C74" s="5">
        <f>C47+C48+C49+C50+C51+C52+C53+C54+C55+C56+C57+C58+C59+C60+C61+C62+C63+C64+C65+C66+C67+C68+C69+C70+C71+C72+C73+C42+C43</f>
        <v>978379.28</v>
      </c>
      <c r="D74" s="13"/>
      <c r="E74" s="13"/>
    </row>
    <row r="76" spans="2:5" ht="33.75" customHeight="1">
      <c r="B76" s="22" t="s">
        <v>47</v>
      </c>
      <c r="C76" s="22"/>
    </row>
    <row r="77" spans="2:5" ht="12" customHeight="1">
      <c r="B77" s="20" t="s">
        <v>34</v>
      </c>
      <c r="C77" s="20"/>
    </row>
    <row r="78" spans="2:5" ht="18.75" customHeight="1">
      <c r="B78" s="21" t="s">
        <v>1</v>
      </c>
      <c r="C78" s="21"/>
    </row>
    <row r="79" spans="2:5" ht="34.5" customHeight="1">
      <c r="B79" s="1" t="s">
        <v>2</v>
      </c>
      <c r="C79" s="1" t="s">
        <v>3</v>
      </c>
    </row>
    <row r="81" spans="1:3" ht="21.75" customHeight="1">
      <c r="B81" s="2" t="s">
        <v>13</v>
      </c>
      <c r="C81" s="3">
        <f>252327+297454.91</f>
        <v>549781.90999999992</v>
      </c>
    </row>
    <row r="82" spans="1:3" ht="22.5" customHeight="1">
      <c r="B82" s="2" t="s">
        <v>14</v>
      </c>
      <c r="C82" s="3">
        <f>62409.6+55462.19</f>
        <v>117871.79000000001</v>
      </c>
    </row>
    <row r="83" spans="1:3" ht="22.5" customHeight="1">
      <c r="B83" s="2" t="s">
        <v>48</v>
      </c>
      <c r="C83" s="14">
        <v>19235.46</v>
      </c>
    </row>
    <row r="84" spans="1:3" ht="18.75">
      <c r="B84" s="4" t="s">
        <v>23</v>
      </c>
      <c r="C84" s="5">
        <f>SUM(C81:C83)</f>
        <v>686889.15999999992</v>
      </c>
    </row>
    <row r="86" spans="1:3" ht="37.5" customHeight="1">
      <c r="B86" s="22" t="s">
        <v>38</v>
      </c>
      <c r="C86" s="22"/>
    </row>
    <row r="87" spans="1:3" ht="13.5" customHeight="1">
      <c r="A87" s="18"/>
      <c r="B87" s="20" t="s">
        <v>35</v>
      </c>
      <c r="C87" s="20"/>
    </row>
    <row r="88" spans="1:3" ht="18.75" customHeight="1">
      <c r="A88" s="18"/>
      <c r="B88" s="21" t="s">
        <v>1</v>
      </c>
      <c r="C88" s="21"/>
    </row>
    <row r="89" spans="1:3" ht="34.5" customHeight="1">
      <c r="A89" s="18"/>
      <c r="B89" s="1" t="s">
        <v>2</v>
      </c>
      <c r="C89" s="1" t="s">
        <v>3</v>
      </c>
    </row>
    <row r="90" spans="1:3">
      <c r="A90" s="18"/>
    </row>
    <row r="91" spans="1:3" ht="18.75">
      <c r="A91" s="18"/>
      <c r="B91" s="2" t="s">
        <v>36</v>
      </c>
      <c r="C91" s="3">
        <f>209249+349811</f>
        <v>559060</v>
      </c>
    </row>
    <row r="92" spans="1:3" ht="18.75">
      <c r="A92" s="18"/>
      <c r="B92" s="2" t="s">
        <v>49</v>
      </c>
      <c r="C92" s="3">
        <f>10783.5+2160</f>
        <v>12943.5</v>
      </c>
    </row>
    <row r="93" spans="1:3" ht="18.75">
      <c r="A93" s="18"/>
      <c r="B93" s="2" t="s">
        <v>50</v>
      </c>
      <c r="C93" s="14">
        <f>4319.15+179999.99+8159.08</f>
        <v>192478.21999999997</v>
      </c>
    </row>
    <row r="94" spans="1:3" ht="30" customHeight="1">
      <c r="A94" s="18"/>
      <c r="B94" s="2" t="s">
        <v>51</v>
      </c>
      <c r="C94" s="14">
        <f>3240+1530.42+94.58</f>
        <v>4865</v>
      </c>
    </row>
    <row r="95" spans="1:3" ht="18.75">
      <c r="B95" s="4" t="s">
        <v>23</v>
      </c>
      <c r="C95" s="5">
        <f>SUM(C91:C94)</f>
        <v>769346.72</v>
      </c>
    </row>
    <row r="96" spans="1:3" ht="18.75" customHeight="1">
      <c r="B96" s="19" t="s">
        <v>37</v>
      </c>
    </row>
    <row r="106" ht="18.75" customHeight="1"/>
  </sheetData>
  <mergeCells count="15">
    <mergeCell ref="B1:C1"/>
    <mergeCell ref="B2:C2"/>
    <mergeCell ref="B3:C3"/>
    <mergeCell ref="B12:C12"/>
    <mergeCell ref="B13:C13"/>
    <mergeCell ref="B14:C14"/>
    <mergeCell ref="B38:C38"/>
    <mergeCell ref="B39:C39"/>
    <mergeCell ref="B40:C40"/>
    <mergeCell ref="B76:C76"/>
    <mergeCell ref="B77:C77"/>
    <mergeCell ref="B78:C78"/>
    <mergeCell ref="B86:C86"/>
    <mergeCell ref="B87:C87"/>
    <mergeCell ref="B88:C88"/>
  </mergeCells>
  <pageMargins left="0.51180555555555496" right="0" top="0.15972222222222199" bottom="0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E15" sqref="E15"/>
    </sheetView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marina2</dc:creator>
  <dc:description/>
  <cp:lastModifiedBy>Admin</cp:lastModifiedBy>
  <cp:revision>13</cp:revision>
  <cp:lastPrinted>2019-01-17T08:18:29Z</cp:lastPrinted>
  <dcterms:created xsi:type="dcterms:W3CDTF">2017-05-11T08:05:52Z</dcterms:created>
  <dcterms:modified xsi:type="dcterms:W3CDTF">2019-01-17T08:18:31Z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