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5" i="1"/>
  <c r="C18"/>
  <c r="C17" s="1"/>
  <c r="C19"/>
  <c r="C32"/>
  <c r="C33"/>
  <c r="C38"/>
  <c r="C7"/>
  <c r="C85"/>
  <c r="C86"/>
  <c r="C92"/>
  <c r="C119"/>
  <c r="C41"/>
  <c r="C31"/>
  <c r="C57"/>
  <c r="C35"/>
  <c r="C87"/>
  <c r="C84"/>
  <c r="C89"/>
  <c r="C36"/>
  <c r="C5"/>
  <c r="C143"/>
  <c r="C141"/>
  <c r="C137"/>
  <c r="C144" s="1"/>
  <c r="C132"/>
  <c r="C131"/>
  <c r="C140"/>
  <c r="C130"/>
  <c r="C73"/>
  <c r="C72"/>
  <c r="C128"/>
  <c r="C129" s="1"/>
  <c r="C134" s="1"/>
  <c r="C109"/>
  <c r="C105"/>
  <c r="C102"/>
  <c r="C106"/>
  <c r="C95"/>
  <c r="C120"/>
  <c r="C97"/>
  <c r="C103"/>
  <c r="C107"/>
  <c r="C96"/>
  <c r="C93"/>
  <c r="C91"/>
  <c r="C98"/>
  <c r="C90"/>
  <c r="C88"/>
  <c r="C61"/>
  <c r="C59"/>
  <c r="C58"/>
  <c r="C63"/>
  <c r="C37"/>
  <c r="C40"/>
  <c r="C23"/>
  <c r="C22"/>
  <c r="C65" s="1"/>
  <c r="C20"/>
  <c r="C6"/>
  <c r="C94"/>
  <c r="C25"/>
</calcChain>
</file>

<file path=xl/sharedStrings.xml><?xml version="1.0" encoding="utf-8"?>
<sst xmlns="http://schemas.openxmlformats.org/spreadsheetml/2006/main" count="143" uniqueCount="117">
  <si>
    <t>Використано</t>
  </si>
  <si>
    <t>Сума,
грн.</t>
  </si>
  <si>
    <t>Предмет закупівлі</t>
  </si>
  <si>
    <t>Всього</t>
  </si>
  <si>
    <t>Витрати на виплату заробітної плати</t>
  </si>
  <si>
    <t>Нараховано єдиний внесок на заробітну плату</t>
  </si>
  <si>
    <t>Водопостачання та водовідведення</t>
  </si>
  <si>
    <t>Електроенергiя</t>
  </si>
  <si>
    <t>Теплоенергiя</t>
  </si>
  <si>
    <t>Канцтовари</t>
  </si>
  <si>
    <t xml:space="preserve">Комунальні витрати </t>
  </si>
  <si>
    <t>в т.ч.:</t>
  </si>
  <si>
    <t>Послуги телефонного зв'язку</t>
  </si>
  <si>
    <t>Витрати на відрядження</t>
  </si>
  <si>
    <t>Будівельні та господарські товари</t>
  </si>
  <si>
    <t>Адміністративні послуги</t>
  </si>
  <si>
    <t>Інші джерела власних надходжень</t>
  </si>
  <si>
    <t>Надійшло коштів</t>
  </si>
  <si>
    <t>Оплачено коштів:</t>
  </si>
  <si>
    <t>Залишок коштів:</t>
  </si>
  <si>
    <t>Спеціальний фонд</t>
  </si>
  <si>
    <t>Залишок на початок року:</t>
  </si>
  <si>
    <t>Надійшло коштів разом:</t>
  </si>
  <si>
    <t>від  оренди</t>
  </si>
  <si>
    <t>Ремонт комп'ютерної техніки</t>
  </si>
  <si>
    <t>Телекомунікаційні послуги</t>
  </si>
  <si>
    <t>Поточний ремонт водопровідної мережі</t>
  </si>
  <si>
    <t>Загальний фонд  (Державний бюджет)</t>
  </si>
  <si>
    <t>Стільниня до парти</t>
  </si>
  <si>
    <t>Делегування доменного імені</t>
  </si>
  <si>
    <t>Консул.послуги з питань закупівель</t>
  </si>
  <si>
    <t>Журнили обліку та книги наказів</t>
  </si>
  <si>
    <t>Програмне забезпечення, захищені носії особист.ключів</t>
  </si>
  <si>
    <t>Загальний фонд ( Міський бюджет)</t>
  </si>
  <si>
    <t>Вивіз сміття</t>
  </si>
  <si>
    <t>Послуги з поточного ремонту калалізаціної мережі</t>
  </si>
  <si>
    <t>Дератизація та дезинсекція</t>
  </si>
  <si>
    <t>продукти харчування</t>
  </si>
  <si>
    <t>видатки на відрядження</t>
  </si>
  <si>
    <t>податки та пеня</t>
  </si>
  <si>
    <t>теплоенергія</t>
  </si>
  <si>
    <t>водопостачання та водовідведення</t>
  </si>
  <si>
    <t>електроенергія</t>
  </si>
  <si>
    <t>послуги телекомун.</t>
  </si>
  <si>
    <t>вивіз сміття</t>
  </si>
  <si>
    <t>послуги харчування</t>
  </si>
  <si>
    <t>обласна стипендія учням</t>
  </si>
  <si>
    <t>пед.практика</t>
  </si>
  <si>
    <t>активна електроенергія, перетікання реактивної енергії</t>
  </si>
  <si>
    <t>послуги по охороні приміщення</t>
  </si>
  <si>
    <t>госптовари та буд.матеріали</t>
  </si>
  <si>
    <t>послуги дератизація, дезинсекції</t>
  </si>
  <si>
    <t>ремонт швейних машин</t>
  </si>
  <si>
    <t>заправка картриджів та ремонт принтерів</t>
  </si>
  <si>
    <t>навчання керівного складу по цивільному захисту та безбеки життедіяльності</t>
  </si>
  <si>
    <t>Госп.товари( вироби з дроту)</t>
  </si>
  <si>
    <t>Повірка вагів</t>
  </si>
  <si>
    <t>будвельні матеріали ,госпотовари та миючі засоби</t>
  </si>
  <si>
    <t>дошка класна</t>
  </si>
  <si>
    <t>телеком.п-ги та послуги підкл.мережі інтернет</t>
  </si>
  <si>
    <t>заправка картриджів</t>
  </si>
  <si>
    <t>канцтовари,канцелярське приладдя</t>
  </si>
  <si>
    <t>послуги БТІ, щодо будівлі школи</t>
  </si>
  <si>
    <t>спец.одяг для техн.працівників</t>
  </si>
  <si>
    <t>комутатор, проек.екран в актовий зал,клавіатура, миша, кабель до проек.екрану, кабель та кронштейн,роутер мережевий</t>
  </si>
  <si>
    <t>посуд у шк.їдальню та каб.праці,частина до мясорубки</t>
  </si>
  <si>
    <t>медикаменти</t>
  </si>
  <si>
    <t>поточний ремонт системного блоку</t>
  </si>
  <si>
    <t>крейда шкільна</t>
  </si>
  <si>
    <t>інвентарізація технічна спорт.майданчика, копія тех.паспорта</t>
  </si>
  <si>
    <t>ремонт швейних машин, ремонт м'ясорубки, холодильної шафи</t>
  </si>
  <si>
    <t>медогляд працівників</t>
  </si>
  <si>
    <t>спортивний інвентар</t>
  </si>
  <si>
    <t>Інформація про використання коштів
за період з 01.09.2018р. по 31.05.2019р.</t>
  </si>
  <si>
    <t>миючі та чистячі засоби</t>
  </si>
  <si>
    <t>посуд у  шк.їдальню. та каб.праці</t>
  </si>
  <si>
    <t>шкільна форма дітям сиротам</t>
  </si>
  <si>
    <t>елект.ключи та право на користування програм.засобами</t>
  </si>
  <si>
    <t>поточний ремонт  шкільного музею</t>
  </si>
  <si>
    <t>програмне забезпечення, послуги супроводження на міжнародній виставці</t>
  </si>
  <si>
    <t>спец.одяг (халати для персоналу)</t>
  </si>
  <si>
    <t>спортовари у шкільний спортзал</t>
  </si>
  <si>
    <t>розетки та розріджувач для фарби</t>
  </si>
  <si>
    <t>комп.обладнання для НУШ</t>
  </si>
  <si>
    <t>дошка коркова для НУШ</t>
  </si>
  <si>
    <t>крісло-мішок та килилки для НУШ</t>
  </si>
  <si>
    <t>дідактичні матеріали та канцтовари,килимки для НУШ</t>
  </si>
  <si>
    <t>шафи відкриті для НУШ</t>
  </si>
  <si>
    <t>папір та канц.товари для НУШ</t>
  </si>
  <si>
    <t>передплата видань</t>
  </si>
  <si>
    <t>доставка підручників</t>
  </si>
  <si>
    <t>послуги, пов'язані з прогр.забезпеченням та техн.підтримкою "ОSHKOLA"</t>
  </si>
  <si>
    <t>Інформація про  використання коштів
за період з 01.09.2018 по 31.05.2019</t>
  </si>
  <si>
    <t>Дидактичні матеріали для НУШ</t>
  </si>
  <si>
    <t>Спеціальний фонд ( Бюджет розвитку)</t>
  </si>
  <si>
    <t>Реконструкція будівлі школи</t>
  </si>
  <si>
    <t>Реконструкція будівлі школи ПКД</t>
  </si>
  <si>
    <t>Комп.обладнання для НУШ</t>
  </si>
  <si>
    <t>Меблі  шкільні для НУШ( шафи та шкільна дошка)</t>
  </si>
  <si>
    <t>Капітальний  ремонт покрівлі школи</t>
  </si>
  <si>
    <t>Капітальний ремонт спормайданчику</t>
  </si>
  <si>
    <t>Капітальний ремонт спормайданчику ПКД</t>
  </si>
  <si>
    <t>Технічний нагляд та авторський нагляд за об'єктами будівництва</t>
  </si>
  <si>
    <t>РАЗОМ</t>
  </si>
  <si>
    <t>Послуги   фізичної охорони</t>
  </si>
  <si>
    <t>жалюзі у початкову школу</t>
  </si>
  <si>
    <t>лабораторні аналізи води</t>
  </si>
  <si>
    <t>вмвіх твердих побутових відходів (сміття)</t>
  </si>
  <si>
    <t>палатки туристичні</t>
  </si>
  <si>
    <t>абонентська плата за авторський супровід, носії захищеної інформації</t>
  </si>
  <si>
    <t>від здачі макулатури</t>
  </si>
  <si>
    <t>від надання платних послуг та харчування</t>
  </si>
  <si>
    <t>13 763.91</t>
  </si>
  <si>
    <t>Комп.обладнання для НУШ ( ноутбук, БФП )</t>
  </si>
  <si>
    <t>Головний бухгалтер                                             О.Р.Душнєва</t>
  </si>
  <si>
    <t>Інформація про надходження та використання коштів
за період з 01.09.2018 р.по 31.05.2019р.</t>
  </si>
  <si>
    <t>Інформація про  використання коштів
за період з 01.09.2018р. по 30.05.2019р.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</si>
</sst>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showGridLines="0" tabSelected="1" topLeftCell="A39" zoomScaleNormal="100" workbookViewId="0">
      <selection activeCell="C37" sqref="C37:C64"/>
    </sheetView>
  </sheetViews>
  <sheetFormatPr defaultRowHeight="15"/>
  <cols>
    <col min="1" max="1" width="1.42578125" customWidth="1"/>
    <col min="2" max="2" width="72.28515625" customWidth="1"/>
    <col min="3" max="3" width="21.140625" customWidth="1"/>
    <col min="4" max="4" width="11.5703125" bestFit="1" customWidth="1"/>
    <col min="5" max="5" width="8.85546875" customWidth="1"/>
  </cols>
  <sheetData>
    <row r="1" spans="2:3" ht="42.75" customHeight="1">
      <c r="B1" s="35" t="s">
        <v>116</v>
      </c>
      <c r="C1" s="35"/>
    </row>
    <row r="2" spans="2:3" ht="20.25" customHeight="1">
      <c r="B2" s="33" t="s">
        <v>16</v>
      </c>
      <c r="C2" s="33"/>
    </row>
    <row r="3" spans="2:3" ht="21" customHeight="1">
      <c r="B3" s="36" t="s">
        <v>0</v>
      </c>
      <c r="C3" s="36"/>
    </row>
    <row r="4" spans="2:3" ht="26.25" customHeight="1">
      <c r="B4" s="13" t="s">
        <v>2</v>
      </c>
      <c r="C4" s="13" t="s">
        <v>1</v>
      </c>
    </row>
    <row r="5" spans="2:3" ht="24.75" customHeight="1">
      <c r="B5" s="5" t="s">
        <v>17</v>
      </c>
      <c r="C5" s="20">
        <f>1332+14916+5652+982+1634+6874+13501.41+10464+895</f>
        <v>56250.41</v>
      </c>
    </row>
    <row r="6" spans="2:3" ht="18.75" customHeight="1">
      <c r="B6" s="7" t="s">
        <v>18</v>
      </c>
      <c r="C6" s="21">
        <f>C7+C8+C9</f>
        <v>40180.799999999996</v>
      </c>
    </row>
    <row r="7" spans="2:3" ht="18.75">
      <c r="B7" s="5" t="s">
        <v>104</v>
      </c>
      <c r="C7" s="20">
        <f>4200+3150+2310+3990+4200+7140+4410+3260+940</f>
        <v>33600</v>
      </c>
    </row>
    <row r="8" spans="2:3" ht="18.75">
      <c r="B8" s="5" t="s">
        <v>55</v>
      </c>
      <c r="C8" s="20">
        <v>6007.78</v>
      </c>
    </row>
    <row r="9" spans="2:3" ht="18.75">
      <c r="B9" s="5" t="s">
        <v>56</v>
      </c>
      <c r="C9" s="20">
        <v>573.02</v>
      </c>
    </row>
    <row r="10" spans="2:3" ht="18.75">
      <c r="B10" s="6" t="s">
        <v>19</v>
      </c>
      <c r="C10" s="4" t="s">
        <v>112</v>
      </c>
    </row>
    <row r="11" spans="2:3">
      <c r="C11" s="1"/>
    </row>
    <row r="12" spans="2:3" ht="34.5" customHeight="1">
      <c r="B12" s="35" t="s">
        <v>115</v>
      </c>
      <c r="C12" s="35"/>
    </row>
    <row r="13" spans="2:3" ht="17.25" customHeight="1">
      <c r="B13" s="33" t="s">
        <v>20</v>
      </c>
      <c r="C13" s="33"/>
    </row>
    <row r="14" spans="2:3" ht="18.75">
      <c r="B14" s="36" t="s">
        <v>0</v>
      </c>
      <c r="C14" s="36"/>
    </row>
    <row r="15" spans="2:3" ht="38.25" customHeight="1">
      <c r="B15" s="13" t="s">
        <v>2</v>
      </c>
      <c r="C15" s="13" t="s">
        <v>1</v>
      </c>
    </row>
    <row r="16" spans="2:3" ht="19.5" customHeight="1">
      <c r="B16" s="14" t="s">
        <v>21</v>
      </c>
      <c r="C16" s="13">
        <v>36626.54</v>
      </c>
    </row>
    <row r="17" spans="2:3" ht="23.25" customHeight="1">
      <c r="B17" s="14" t="s">
        <v>22</v>
      </c>
      <c r="C17" s="17">
        <f>C18+C19+C20+C21</f>
        <v>796392.70000000007</v>
      </c>
    </row>
    <row r="18" spans="2:3" ht="21" customHeight="1">
      <c r="B18" s="15" t="s">
        <v>111</v>
      </c>
      <c r="C18" s="18">
        <f>60715.5+60184+59186.5+39640.5+87044.57+92754.84+95786.2+82709+19634.26+22166.72+23024.88+23200.46+42936.8</f>
        <v>708984.2300000001</v>
      </c>
    </row>
    <row r="19" spans="2:3" ht="20.25" customHeight="1">
      <c r="B19" s="15" t="s">
        <v>23</v>
      </c>
      <c r="C19" s="18">
        <f>7923.05+11741.16+6943.84+8790.13+11235.49+10114.23+7279+6065.28+7017.31</f>
        <v>77109.489999999991</v>
      </c>
    </row>
    <row r="20" spans="2:3" ht="20.25" customHeight="1">
      <c r="B20" s="15" t="s">
        <v>47</v>
      </c>
      <c r="C20" s="19">
        <f>4804.84+3403.44</f>
        <v>8208.2800000000007</v>
      </c>
    </row>
    <row r="21" spans="2:3" ht="20.25" customHeight="1">
      <c r="B21" s="15" t="s">
        <v>110</v>
      </c>
      <c r="C21" s="19">
        <v>2090.6999999999998</v>
      </c>
    </row>
    <row r="22" spans="2:3" ht="18.75">
      <c r="B22" s="5" t="s">
        <v>4</v>
      </c>
      <c r="C22" s="20">
        <f>690.77+412.1+9326.76+35622.53+37238.79+35213.08+28312.15+29585.49+30192.01+29625.13+29217.49+47055.88</f>
        <v>312492.18000000005</v>
      </c>
    </row>
    <row r="23" spans="2:3" ht="22.5" customHeight="1">
      <c r="B23" s="5" t="s">
        <v>5</v>
      </c>
      <c r="C23" s="20">
        <f>10472.15+9921.54+8192.53+7793.15+6228.68+7669.29+7503.03+6517.53+6752.94</f>
        <v>71050.84</v>
      </c>
    </row>
    <row r="24" spans="2:3" ht="17.25" customHeight="1">
      <c r="B24" s="5"/>
      <c r="C24" s="3"/>
    </row>
    <row r="25" spans="2:3" ht="18.75">
      <c r="B25" s="7" t="s">
        <v>10</v>
      </c>
      <c r="C25" s="10">
        <f>SUM(C27:C35)</f>
        <v>46329.030000000006</v>
      </c>
    </row>
    <row r="26" spans="2:3" ht="18.75">
      <c r="B26" s="5" t="s">
        <v>11</v>
      </c>
      <c r="C26" s="3"/>
    </row>
    <row r="27" spans="2:3" ht="19.5" hidden="1" customHeight="1">
      <c r="B27" s="5" t="s">
        <v>6</v>
      </c>
      <c r="C27" s="3"/>
    </row>
    <row r="28" spans="2:3" ht="18.75" hidden="1">
      <c r="B28" s="5" t="s">
        <v>7</v>
      </c>
      <c r="C28" s="3"/>
    </row>
    <row r="29" spans="2:3" ht="18.75" hidden="1" customHeight="1">
      <c r="B29" s="5" t="s">
        <v>8</v>
      </c>
      <c r="C29" s="3"/>
    </row>
    <row r="30" spans="2:3" ht="18.75" hidden="1">
      <c r="B30" s="5" t="s">
        <v>25</v>
      </c>
      <c r="C30" s="3"/>
    </row>
    <row r="31" spans="2:3" ht="18.75">
      <c r="B31" s="5" t="s">
        <v>40</v>
      </c>
      <c r="C31" s="20">
        <f>1660.1+1910.05+1910.05+2858.53+1253.63+1253.63</f>
        <v>10845.990000000002</v>
      </c>
    </row>
    <row r="32" spans="2:3" ht="18.75">
      <c r="B32" s="5" t="s">
        <v>41</v>
      </c>
      <c r="C32" s="20">
        <f>201.33*2+386.91+366.26+2000+361.56+2038.19+2221.66</f>
        <v>7777.24</v>
      </c>
    </row>
    <row r="33" spans="2:3" ht="18.75">
      <c r="B33" s="5" t="s">
        <v>42</v>
      </c>
      <c r="C33" s="20">
        <f>1328.56+1457.4+1192.51+5020.28+3219.71+3897.16+5504.74</f>
        <v>21620.36</v>
      </c>
    </row>
    <row r="34" spans="2:3" ht="18.75">
      <c r="B34" s="5" t="s">
        <v>107</v>
      </c>
      <c r="C34" s="20">
        <v>1659</v>
      </c>
    </row>
    <row r="35" spans="2:3" ht="18.75">
      <c r="B35" s="5" t="s">
        <v>59</v>
      </c>
      <c r="C35" s="20">
        <f>330.94+338.54+811.09+249.33+257+622.17+638.79+850+328.58</f>
        <v>4426.4400000000005</v>
      </c>
    </row>
    <row r="36" spans="2:3" ht="18.75">
      <c r="B36" s="5" t="s">
        <v>37</v>
      </c>
      <c r="C36" s="20">
        <f>14580.28+2592.65+24780.29+65472.39+30134.55+17949+39414.53+21551</f>
        <v>216474.69</v>
      </c>
    </row>
    <row r="37" spans="2:3" ht="18.75">
      <c r="B37" s="5" t="s">
        <v>38</v>
      </c>
      <c r="C37" s="20">
        <f>225.6*5+870.4+150.4*4</f>
        <v>2600</v>
      </c>
    </row>
    <row r="38" spans="2:3" ht="37.5">
      <c r="B38" s="5" t="s">
        <v>109</v>
      </c>
      <c r="C38" s="20">
        <f>335.32+945+2895</f>
        <v>4175.32</v>
      </c>
    </row>
    <row r="39" spans="2:3" ht="18.75">
      <c r="B39" s="5" t="s">
        <v>52</v>
      </c>
      <c r="C39" s="20">
        <v>380</v>
      </c>
    </row>
    <row r="40" spans="2:3" ht="18.75">
      <c r="B40" s="5" t="s">
        <v>57</v>
      </c>
      <c r="C40" s="20">
        <f>567+758.45+16650+5134.02</f>
        <v>23109.47</v>
      </c>
    </row>
    <row r="41" spans="2:3" ht="18.75">
      <c r="B41" s="5" t="s">
        <v>39</v>
      </c>
      <c r="C41" s="20">
        <f>909.97+0.76+912.7+912.55+732+732.2+732.54+726.3+0.72+0.82+2523.74</f>
        <v>8184.3</v>
      </c>
    </row>
    <row r="42" spans="2:3" ht="16.5" hidden="1" customHeight="1">
      <c r="B42" s="5" t="s">
        <v>24</v>
      </c>
      <c r="C42" s="3"/>
    </row>
    <row r="43" spans="2:3" ht="18.75" hidden="1">
      <c r="B43" s="5" t="s">
        <v>28</v>
      </c>
      <c r="C43" s="3"/>
    </row>
    <row r="44" spans="2:3" ht="18.75" hidden="1">
      <c r="B44" s="5" t="s">
        <v>9</v>
      </c>
      <c r="C44" s="3"/>
    </row>
    <row r="45" spans="2:3" ht="18.75" hidden="1">
      <c r="B45" s="5" t="s">
        <v>14</v>
      </c>
      <c r="C45" s="3"/>
    </row>
    <row r="46" spans="2:3" ht="18.75" hidden="1">
      <c r="B46" s="5" t="s">
        <v>31</v>
      </c>
      <c r="C46" s="3"/>
    </row>
    <row r="47" spans="2:3" ht="34.5" hidden="1" customHeight="1">
      <c r="B47" s="5" t="s">
        <v>32</v>
      </c>
      <c r="C47" s="3"/>
    </row>
    <row r="48" spans="2:3" ht="18.75" hidden="1">
      <c r="B48" s="5" t="s">
        <v>29</v>
      </c>
      <c r="C48" s="3"/>
    </row>
    <row r="49" spans="2:3" ht="18.75" hidden="1">
      <c r="B49" s="5" t="s">
        <v>15</v>
      </c>
      <c r="C49" s="3"/>
    </row>
    <row r="50" spans="2:3" ht="19.5" hidden="1" customHeight="1">
      <c r="B50" s="5" t="s">
        <v>26</v>
      </c>
      <c r="C50" s="3"/>
    </row>
    <row r="51" spans="2:3" ht="18.75" hidden="1">
      <c r="B51" s="5" t="s">
        <v>13</v>
      </c>
      <c r="C51" s="3"/>
    </row>
    <row r="52" spans="2:3" ht="18.75" hidden="1">
      <c r="B52" s="5" t="s">
        <v>30</v>
      </c>
      <c r="C52" s="3"/>
    </row>
    <row r="53" spans="2:3" ht="18.75">
      <c r="B53" s="5" t="s">
        <v>58</v>
      </c>
      <c r="C53" s="20">
        <v>3010</v>
      </c>
    </row>
    <row r="54" spans="2:3" ht="18.75">
      <c r="B54" s="5" t="s">
        <v>105</v>
      </c>
      <c r="C54" s="20">
        <v>5839.92</v>
      </c>
    </row>
    <row r="55" spans="2:3" ht="18.75">
      <c r="B55" s="5" t="s">
        <v>60</v>
      </c>
      <c r="C55" s="20">
        <v>500</v>
      </c>
    </row>
    <row r="56" spans="2:3" ht="18.75">
      <c r="B56" s="5" t="s">
        <v>106</v>
      </c>
      <c r="C56" s="20">
        <v>76.319999999999993</v>
      </c>
    </row>
    <row r="57" spans="2:3" ht="18.75" customHeight="1">
      <c r="B57" s="5" t="s">
        <v>65</v>
      </c>
      <c r="C57" s="20">
        <f>300+870.5+804+5411.5</f>
        <v>7386</v>
      </c>
    </row>
    <row r="58" spans="2:3" ht="18.75">
      <c r="B58" s="5" t="s">
        <v>61</v>
      </c>
      <c r="C58" s="20">
        <f>767+3273.3</f>
        <v>4040.3</v>
      </c>
    </row>
    <row r="59" spans="2:3" ht="42" customHeight="1">
      <c r="B59" s="5" t="s">
        <v>64</v>
      </c>
      <c r="C59" s="20">
        <f>2913+3722+2225+990+1500</f>
        <v>11350</v>
      </c>
    </row>
    <row r="60" spans="2:3" ht="18.75">
      <c r="B60" s="5" t="s">
        <v>63</v>
      </c>
      <c r="C60" s="20">
        <v>3890</v>
      </c>
    </row>
    <row r="61" spans="2:3" ht="18.75">
      <c r="B61" s="5" t="s">
        <v>66</v>
      </c>
      <c r="C61" s="20">
        <f>226.9+30</f>
        <v>256.89999999999998</v>
      </c>
    </row>
    <row r="62" spans="2:3" ht="18.75">
      <c r="B62" s="5" t="s">
        <v>68</v>
      </c>
      <c r="C62" s="20">
        <v>560</v>
      </c>
    </row>
    <row r="63" spans="2:3" ht="18.75">
      <c r="B63" s="5" t="s">
        <v>62</v>
      </c>
      <c r="C63" s="20">
        <f>289.58+140.5</f>
        <v>430.08</v>
      </c>
    </row>
    <row r="64" spans="2:3" ht="18.75">
      <c r="B64" s="5" t="s">
        <v>67</v>
      </c>
      <c r="C64" s="20">
        <v>456</v>
      </c>
    </row>
    <row r="65" spans="2:3" ht="18.75">
      <c r="B65" s="6" t="s">
        <v>3</v>
      </c>
      <c r="C65" s="10">
        <f>C22+C23+C36+C37+C38+C39+C40+C41+C25+C53+C55+C57+C58+C59+C60+C61+C62+C63+C64+C56+C54</f>
        <v>722591.35</v>
      </c>
    </row>
    <row r="66" spans="2:3" ht="36" customHeight="1">
      <c r="C66" s="8"/>
    </row>
    <row r="67" spans="2:3" ht="12.75" hidden="1" customHeight="1"/>
    <row r="68" spans="2:3" ht="42" customHeight="1">
      <c r="B68" s="35" t="s">
        <v>73</v>
      </c>
      <c r="C68" s="35"/>
    </row>
    <row r="69" spans="2:3" ht="15" customHeight="1">
      <c r="B69" s="33" t="s">
        <v>33</v>
      </c>
      <c r="C69" s="33"/>
    </row>
    <row r="70" spans="2:3" ht="18.75">
      <c r="B70" s="36" t="s">
        <v>0</v>
      </c>
      <c r="C70" s="36"/>
    </row>
    <row r="71" spans="2:3" ht="31.5" customHeight="1">
      <c r="B71" s="13" t="s">
        <v>2</v>
      </c>
      <c r="C71" s="13" t="s">
        <v>1</v>
      </c>
    </row>
    <row r="72" spans="2:3" ht="33" customHeight="1">
      <c r="B72" s="5" t="s">
        <v>4</v>
      </c>
      <c r="C72" s="20">
        <f>39311.91+152645.26+187550.9+195895.62+149338.98+142427.83+141047.89+127846.34+133140.6+183298.18</f>
        <v>1452503.51</v>
      </c>
    </row>
    <row r="73" spans="2:3" ht="28.5" customHeight="1">
      <c r="B73" s="5" t="s">
        <v>5</v>
      </c>
      <c r="C73" s="22">
        <f>32526.81+8648.62+41102.62+43229.57+32592.59+40606.52+30904.22+27602.38+28635.7+39537.25</f>
        <v>325386.27999999997</v>
      </c>
    </row>
    <row r="74" spans="2:3" ht="12" customHeight="1">
      <c r="B74" s="5"/>
      <c r="C74" s="2"/>
    </row>
    <row r="75" spans="2:3" ht="18.75">
      <c r="B75" s="7" t="s">
        <v>10</v>
      </c>
      <c r="C75" s="16">
        <f>C84+C85+C86+C87+C88+C90</f>
        <v>1425406.7800000003</v>
      </c>
    </row>
    <row r="76" spans="2:3" ht="16.5" customHeight="1">
      <c r="B76" s="5" t="s">
        <v>11</v>
      </c>
      <c r="C76" s="2"/>
    </row>
    <row r="77" spans="2:3" ht="18.75" hidden="1">
      <c r="B77" s="5" t="s">
        <v>6</v>
      </c>
      <c r="C77" s="9">
        <v>0</v>
      </c>
    </row>
    <row r="78" spans="2:3" ht="18.75" hidden="1">
      <c r="B78" s="5" t="s">
        <v>7</v>
      </c>
      <c r="C78" s="12">
        <v>0</v>
      </c>
    </row>
    <row r="79" spans="2:3" ht="18.75" hidden="1">
      <c r="B79" s="5" t="s">
        <v>8</v>
      </c>
      <c r="C79" s="12">
        <v>0</v>
      </c>
    </row>
    <row r="80" spans="2:3" ht="18.75" hidden="1">
      <c r="B80" s="5" t="s">
        <v>34</v>
      </c>
      <c r="C80" s="9">
        <v>0</v>
      </c>
    </row>
    <row r="81" spans="2:3" ht="18.75" hidden="1">
      <c r="B81" s="5" t="s">
        <v>36</v>
      </c>
      <c r="C81" s="12">
        <v>0</v>
      </c>
    </row>
    <row r="82" spans="2:3" ht="18.75" hidden="1">
      <c r="B82" s="5" t="s">
        <v>12</v>
      </c>
      <c r="C82" s="12">
        <v>0</v>
      </c>
    </row>
    <row r="83" spans="2:3" ht="18.75" hidden="1">
      <c r="B83" s="5" t="s">
        <v>35</v>
      </c>
      <c r="C83" s="2">
        <v>0</v>
      </c>
    </row>
    <row r="84" spans="2:3" ht="18.75">
      <c r="B84" s="5" t="s">
        <v>40</v>
      </c>
      <c r="C84" s="22">
        <f>195354.42+242283.83+259407.05+474073.08+38787.71+36306.09</f>
        <v>1246212.1800000002</v>
      </c>
    </row>
    <row r="85" spans="2:3" ht="18.75">
      <c r="B85" s="5" t="s">
        <v>41</v>
      </c>
      <c r="C85" s="22">
        <f>1345.23+1107.63+3261.91+3076.22+5249.84+2856.84+3268.6+1273.05+787.54</f>
        <v>22226.859999999997</v>
      </c>
    </row>
    <row r="86" spans="2:3" ht="19.5" customHeight="1">
      <c r="B86" s="5" t="s">
        <v>48</v>
      </c>
      <c r="C86" s="22">
        <f>19990.22+736.13+29069.62+23521.25+17229.53+16942.22+14182.49+11255.65+15818.83</f>
        <v>148745.94</v>
      </c>
    </row>
    <row r="87" spans="2:3" ht="18.75">
      <c r="B87" s="5" t="s">
        <v>43</v>
      </c>
      <c r="C87" s="22">
        <f>200*5+300+200+200</f>
        <v>1700</v>
      </c>
    </row>
    <row r="88" spans="2:3" ht="18.75">
      <c r="B88" s="5" t="s">
        <v>44</v>
      </c>
      <c r="C88" s="22">
        <f>594.01*8+344.72</f>
        <v>5096.8</v>
      </c>
    </row>
    <row r="89" spans="2:3" ht="18.75">
      <c r="B89" s="5" t="s">
        <v>45</v>
      </c>
      <c r="C89" s="22">
        <f>46780.29+54956.35+30316.56+27075.06+46751.97+35000+54030.4+39049.07</f>
        <v>333959.7</v>
      </c>
    </row>
    <row r="90" spans="2:3" ht="18.75">
      <c r="B90" s="5" t="s">
        <v>51</v>
      </c>
      <c r="C90" s="22">
        <f>165*5+150*4</f>
        <v>1425</v>
      </c>
    </row>
    <row r="91" spans="2:3" ht="18.75">
      <c r="B91" s="5" t="s">
        <v>53</v>
      </c>
      <c r="C91" s="22">
        <f>325+425+170+2110+990</f>
        <v>4020</v>
      </c>
    </row>
    <row r="92" spans="2:3" ht="18.75">
      <c r="B92" s="5" t="s">
        <v>49</v>
      </c>
      <c r="C92" s="22">
        <f>1141.7+2225.8+3143.76+523.7+540.02+622.5+500</f>
        <v>8697.48</v>
      </c>
    </row>
    <row r="93" spans="2:3" ht="18.75">
      <c r="B93" s="5" t="s">
        <v>50</v>
      </c>
      <c r="C93" s="22">
        <f>4627.08+3111.01+25607.5</f>
        <v>33345.589999999997</v>
      </c>
    </row>
    <row r="94" spans="2:3" ht="37.5">
      <c r="B94" s="5" t="s">
        <v>54</v>
      </c>
      <c r="C94" s="22">
        <f>1324.5+495</f>
        <v>1819.5</v>
      </c>
    </row>
    <row r="95" spans="2:3" ht="19.5" customHeight="1">
      <c r="B95" s="5" t="s">
        <v>70</v>
      </c>
      <c r="C95" s="22">
        <f>2500+2415+2185+1536</f>
        <v>8636</v>
      </c>
    </row>
    <row r="96" spans="2:3" ht="18.75">
      <c r="B96" s="5" t="s">
        <v>72</v>
      </c>
      <c r="C96" s="22">
        <f>4000+5536</f>
        <v>9536</v>
      </c>
    </row>
    <row r="97" spans="2:3" ht="37.5">
      <c r="B97" s="5" t="s">
        <v>69</v>
      </c>
      <c r="C97" s="22">
        <f>3781.93+250</f>
        <v>4031.93</v>
      </c>
    </row>
    <row r="98" spans="2:3" ht="18.75">
      <c r="B98" s="5" t="s">
        <v>46</v>
      </c>
      <c r="C98" s="20">
        <f>555.9*6+533.1*3</f>
        <v>4934.7</v>
      </c>
    </row>
    <row r="99" spans="2:3" ht="18.75">
      <c r="B99" s="5" t="s">
        <v>108</v>
      </c>
      <c r="C99" s="20">
        <v>1392</v>
      </c>
    </row>
    <row r="100" spans="2:3" ht="18.75">
      <c r="B100" s="5" t="s">
        <v>105</v>
      </c>
      <c r="C100" s="20">
        <v>11100</v>
      </c>
    </row>
    <row r="101" spans="2:3" ht="18.75">
      <c r="B101" s="5" t="s">
        <v>68</v>
      </c>
      <c r="C101" s="20">
        <v>320</v>
      </c>
    </row>
    <row r="102" spans="2:3" ht="18.75">
      <c r="B102" s="23" t="s">
        <v>74</v>
      </c>
      <c r="C102" s="24">
        <f>3355+7270</f>
        <v>10625</v>
      </c>
    </row>
    <row r="103" spans="2:3" ht="18.75">
      <c r="B103" s="23" t="s">
        <v>75</v>
      </c>
      <c r="C103" s="24">
        <f>460+3100+2000</f>
        <v>5560</v>
      </c>
    </row>
    <row r="104" spans="2:3" ht="18.75">
      <c r="B104" s="23" t="s">
        <v>76</v>
      </c>
      <c r="C104" s="24">
        <v>6000</v>
      </c>
    </row>
    <row r="105" spans="2:3" ht="18.75">
      <c r="B105" s="23" t="s">
        <v>66</v>
      </c>
      <c r="C105" s="24">
        <f>300+1099.2</f>
        <v>1399.2</v>
      </c>
    </row>
    <row r="106" spans="2:3" ht="18.75">
      <c r="B106" s="23" t="s">
        <v>71</v>
      </c>
      <c r="C106" s="24">
        <f>3018.02+1172.74</f>
        <v>4190.76</v>
      </c>
    </row>
    <row r="107" spans="2:3" ht="18.75">
      <c r="B107" s="25" t="s">
        <v>77</v>
      </c>
      <c r="C107" s="24">
        <f>438+1500</f>
        <v>1938</v>
      </c>
    </row>
    <row r="108" spans="2:3" ht="18.75">
      <c r="B108" s="25" t="s">
        <v>78</v>
      </c>
      <c r="C108" s="24">
        <v>75998</v>
      </c>
    </row>
    <row r="109" spans="2:3" ht="37.5">
      <c r="B109" s="25" t="s">
        <v>79</v>
      </c>
      <c r="C109" s="24">
        <f>5900+11990+2800</f>
        <v>20690</v>
      </c>
    </row>
    <row r="110" spans="2:3" ht="18.75">
      <c r="B110" s="25" t="s">
        <v>80</v>
      </c>
      <c r="C110" s="24">
        <v>2420</v>
      </c>
    </row>
    <row r="111" spans="2:3" ht="18.75">
      <c r="B111" s="25" t="s">
        <v>81</v>
      </c>
      <c r="C111" s="24">
        <v>5536</v>
      </c>
    </row>
    <row r="112" spans="2:3" ht="18.75">
      <c r="B112" s="23" t="s">
        <v>82</v>
      </c>
      <c r="C112" s="24">
        <v>2952</v>
      </c>
    </row>
    <row r="113" spans="2:4" ht="18.75">
      <c r="B113" s="23" t="s">
        <v>83</v>
      </c>
      <c r="C113" s="24">
        <v>19236.46</v>
      </c>
    </row>
    <row r="114" spans="2:4" ht="18.75">
      <c r="B114" s="23" t="s">
        <v>84</v>
      </c>
      <c r="C114" s="24">
        <v>1120</v>
      </c>
    </row>
    <row r="115" spans="2:4" ht="18.75">
      <c r="B115" s="23" t="s">
        <v>85</v>
      </c>
      <c r="C115" s="24">
        <v>7680</v>
      </c>
    </row>
    <row r="116" spans="2:4" ht="25.5" customHeight="1">
      <c r="B116" s="23" t="s">
        <v>86</v>
      </c>
      <c r="C116" s="24">
        <v>12446.7</v>
      </c>
    </row>
    <row r="117" spans="2:4" ht="18.75">
      <c r="B117" s="23" t="s">
        <v>87</v>
      </c>
      <c r="C117" s="24">
        <v>15600</v>
      </c>
    </row>
    <row r="118" spans="2:4" ht="18.75">
      <c r="B118" s="23" t="s">
        <v>88</v>
      </c>
      <c r="C118" s="24">
        <v>2590</v>
      </c>
    </row>
    <row r="119" spans="2:4" ht="18.75">
      <c r="B119" s="25" t="s">
        <v>89</v>
      </c>
      <c r="C119" s="24">
        <f>2281.5+5330.84+1280.49+4231.3</f>
        <v>13124.130000000001</v>
      </c>
    </row>
    <row r="120" spans="2:4" ht="18.75">
      <c r="B120" s="25" t="s">
        <v>90</v>
      </c>
      <c r="C120" s="24">
        <f>1345.01+2801.54+2331.78</f>
        <v>6478.33</v>
      </c>
      <c r="D120" s="8"/>
    </row>
    <row r="121" spans="2:4" ht="33" customHeight="1">
      <c r="B121" s="37" t="s">
        <v>91</v>
      </c>
      <c r="C121" s="24">
        <v>72239.66</v>
      </c>
    </row>
    <row r="122" spans="2:4" ht="33" customHeight="1">
      <c r="B122" s="25" t="s">
        <v>103</v>
      </c>
      <c r="C122" s="32">
        <v>3912913.71</v>
      </c>
      <c r="D122" s="8"/>
    </row>
    <row r="123" spans="2:4" ht="33.75" customHeight="1">
      <c r="B123" s="35" t="s">
        <v>92</v>
      </c>
      <c r="C123" s="35"/>
    </row>
    <row r="124" spans="2:4" ht="27" customHeight="1">
      <c r="B124" s="33" t="s">
        <v>27</v>
      </c>
      <c r="C124" s="34"/>
    </row>
    <row r="125" spans="2:4" ht="18.75">
      <c r="B125" s="36" t="s">
        <v>0</v>
      </c>
      <c r="C125" s="36"/>
    </row>
    <row r="126" spans="2:4" ht="33.75" customHeight="1">
      <c r="B126" s="13" t="s">
        <v>2</v>
      </c>
      <c r="C126" s="13" t="s">
        <v>1</v>
      </c>
    </row>
    <row r="128" spans="2:4" ht="21.75" customHeight="1">
      <c r="B128" s="5" t="s">
        <v>4</v>
      </c>
      <c r="C128" s="20">
        <f>290043.5+258026.52+549781.91+637430.01+548070+525783+575713.23+548070+537281.8+1085379.81</f>
        <v>5555579.7800000012</v>
      </c>
    </row>
    <row r="129" spans="1:3" ht="26.25" customHeight="1">
      <c r="B129" s="5" t="s">
        <v>5</v>
      </c>
      <c r="C129" s="20">
        <f>C128*22%+233863.03</f>
        <v>1456090.5816000004</v>
      </c>
    </row>
    <row r="130" spans="1:3" ht="26.25" customHeight="1">
      <c r="B130" s="5" t="s">
        <v>98</v>
      </c>
      <c r="C130" s="20">
        <f>3447+7352</f>
        <v>10799</v>
      </c>
    </row>
    <row r="131" spans="1:3" ht="26.25" customHeight="1">
      <c r="B131" s="5" t="s">
        <v>93</v>
      </c>
      <c r="C131" s="20">
        <f>39619.89</f>
        <v>39619.89</v>
      </c>
    </row>
    <row r="132" spans="1:3" ht="26.25" customHeight="1">
      <c r="B132" s="5" t="s">
        <v>97</v>
      </c>
      <c r="C132" s="20">
        <f>9062.2+19235.46</f>
        <v>28297.66</v>
      </c>
    </row>
    <row r="133" spans="1:3" ht="18.75">
      <c r="B133" s="5"/>
      <c r="C133" s="2"/>
    </row>
    <row r="134" spans="1:3" ht="18.75">
      <c r="B134" s="7" t="s">
        <v>3</v>
      </c>
      <c r="C134" s="10">
        <f>SUM(C128:C132)</f>
        <v>7090386.9116000012</v>
      </c>
    </row>
    <row r="135" spans="1:3" ht="120.75" customHeight="1">
      <c r="B135" s="35" t="s">
        <v>115</v>
      </c>
      <c r="C135" s="35"/>
    </row>
    <row r="136" spans="1:3" ht="15.75">
      <c r="B136" s="33" t="s">
        <v>94</v>
      </c>
      <c r="C136" s="33"/>
    </row>
    <row r="137" spans="1:3" ht="20.25" customHeight="1">
      <c r="A137" s="11"/>
      <c r="B137" s="15" t="s">
        <v>95</v>
      </c>
      <c r="C137" s="28">
        <f>622587.5+36807+559060</f>
        <v>1218454.5</v>
      </c>
    </row>
    <row r="138" spans="1:3" ht="21.75" customHeight="1">
      <c r="A138" s="11"/>
      <c r="B138" s="15" t="s">
        <v>96</v>
      </c>
      <c r="C138" s="26">
        <v>163036.6</v>
      </c>
    </row>
    <row r="139" spans="1:3" ht="21" customHeight="1">
      <c r="A139" s="11"/>
      <c r="B139" s="5" t="s">
        <v>99</v>
      </c>
      <c r="C139" s="3">
        <v>328335</v>
      </c>
    </row>
    <row r="140" spans="1:3" ht="22.5" customHeight="1">
      <c r="B140" s="5" t="s">
        <v>113</v>
      </c>
      <c r="C140" s="27">
        <f>9062.2+29455.8+19235.46</f>
        <v>57753.46</v>
      </c>
    </row>
    <row r="141" spans="1:3" ht="20.25" customHeight="1">
      <c r="B141" s="29" t="s">
        <v>100</v>
      </c>
      <c r="C141" s="26">
        <f>192478.22*2</f>
        <v>384956.44</v>
      </c>
    </row>
    <row r="142" spans="1:3" ht="22.5" customHeight="1">
      <c r="B142" s="29" t="s">
        <v>101</v>
      </c>
      <c r="C142" s="26">
        <v>4794.09</v>
      </c>
    </row>
    <row r="143" spans="1:3" ht="22.5" customHeight="1">
      <c r="B143" s="29" t="s">
        <v>102</v>
      </c>
      <c r="C143" s="27">
        <f>12943+4865</f>
        <v>17808</v>
      </c>
    </row>
    <row r="144" spans="1:3" ht="26.25" customHeight="1">
      <c r="B144" s="30" t="s">
        <v>103</v>
      </c>
      <c r="C144" s="31">
        <f>C137+C138+C139+C140+C141+C142+C143</f>
        <v>2175138.09</v>
      </c>
    </row>
    <row r="147" spans="2:2">
      <c r="B147" t="s">
        <v>114</v>
      </c>
    </row>
    <row r="152" spans="2:2" ht="18.75" customHeight="1"/>
  </sheetData>
  <mergeCells count="14">
    <mergeCell ref="B124:C124"/>
    <mergeCell ref="B135:C135"/>
    <mergeCell ref="B136:C136"/>
    <mergeCell ref="B125:C125"/>
    <mergeCell ref="B1:C1"/>
    <mergeCell ref="B2:C2"/>
    <mergeCell ref="B3:C3"/>
    <mergeCell ref="B70:C70"/>
    <mergeCell ref="B123:C123"/>
    <mergeCell ref="B14:C14"/>
    <mergeCell ref="B12:C12"/>
    <mergeCell ref="B13:C13"/>
    <mergeCell ref="B68:C68"/>
    <mergeCell ref="B69:C69"/>
  </mergeCells>
  <phoneticPr fontId="10" type="noConversion"/>
  <pageMargins left="0.51181102362204722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</dc:creator>
  <cp:lastModifiedBy>Admin</cp:lastModifiedBy>
  <cp:lastPrinted>2019-05-29T07:54:24Z</cp:lastPrinted>
  <dcterms:created xsi:type="dcterms:W3CDTF">2017-05-11T08:05:52Z</dcterms:created>
  <dcterms:modified xsi:type="dcterms:W3CDTF">2019-06-03T07:47:35Z</dcterms:modified>
</cp:coreProperties>
</file>